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Zarządzenia\"/>
    </mc:Choice>
  </mc:AlternateContent>
  <bookViews>
    <workbookView xWindow="0" yWindow="0" windowWidth="24000" windowHeight="9885"/>
  </bookViews>
  <sheets>
    <sheet name="Arkusz1" sheetId="1" r:id="rId1"/>
  </sheets>
  <definedNames>
    <definedName name="_xlnm.Print_Area" localSheetId="0">Arkusz1!$A$1:$P$29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K28" i="1" s="1"/>
  <c r="O28" i="1" s="1"/>
  <c r="P28" i="1" s="1"/>
  <c r="E27" i="1"/>
  <c r="K27" i="1" s="1"/>
  <c r="O27" i="1" s="1"/>
  <c r="P27" i="1" s="1"/>
  <c r="E26" i="1"/>
  <c r="K26" i="1" s="1"/>
  <c r="O26" i="1" s="1"/>
  <c r="P26" i="1" s="1"/>
  <c r="K25" i="1"/>
  <c r="O25" i="1" s="1"/>
  <c r="P25" i="1" s="1"/>
  <c r="E24" i="1"/>
  <c r="K24" i="1" s="1"/>
  <c r="O24" i="1" s="1"/>
  <c r="P24" i="1" s="1"/>
  <c r="E23" i="1"/>
  <c r="K23" i="1" s="1"/>
  <c r="O23" i="1" s="1"/>
  <c r="P23" i="1" s="1"/>
  <c r="E22" i="1"/>
  <c r="K22" i="1" s="1"/>
  <c r="O22" i="1" s="1"/>
  <c r="P22" i="1" s="1"/>
  <c r="E21" i="1"/>
  <c r="K21" i="1" s="1"/>
  <c r="O21" i="1" s="1"/>
  <c r="P21" i="1" s="1"/>
  <c r="E20" i="1"/>
  <c r="K20" i="1" s="1"/>
  <c r="O20" i="1" s="1"/>
  <c r="P20" i="1" s="1"/>
  <c r="E19" i="1"/>
  <c r="K19" i="1" s="1"/>
  <c r="O19" i="1" s="1"/>
  <c r="P19" i="1" s="1"/>
  <c r="E18" i="1"/>
  <c r="K18" i="1" s="1"/>
  <c r="O18" i="1" s="1"/>
  <c r="P18" i="1" s="1"/>
  <c r="E17" i="1"/>
  <c r="K17" i="1" s="1"/>
  <c r="O17" i="1" s="1"/>
  <c r="P17" i="1" s="1"/>
  <c r="E16" i="1"/>
  <c r="K16" i="1" s="1"/>
  <c r="O16" i="1" s="1"/>
  <c r="P16" i="1" s="1"/>
  <c r="E15" i="1"/>
  <c r="K15" i="1" s="1"/>
  <c r="O15" i="1" s="1"/>
  <c r="P15" i="1" s="1"/>
  <c r="E14" i="1"/>
  <c r="K14" i="1" s="1"/>
  <c r="O14" i="1" s="1"/>
  <c r="P14" i="1" s="1"/>
  <c r="E13" i="1"/>
  <c r="K13" i="1" s="1"/>
  <c r="O13" i="1" s="1"/>
  <c r="P13" i="1" s="1"/>
  <c r="E12" i="1"/>
  <c r="K12" i="1" s="1"/>
  <c r="O12" i="1" s="1"/>
  <c r="P12" i="1" s="1"/>
  <c r="E11" i="1"/>
  <c r="K11" i="1" s="1"/>
  <c r="O11" i="1" s="1"/>
  <c r="P11" i="1" s="1"/>
  <c r="E10" i="1"/>
  <c r="K10" i="1" s="1"/>
  <c r="O10" i="1" s="1"/>
  <c r="P10" i="1" s="1"/>
  <c r="E9" i="1"/>
  <c r="K9" i="1" s="1"/>
  <c r="O9" i="1" s="1"/>
  <c r="P9" i="1" s="1"/>
  <c r="E8" i="1"/>
  <c r="K8" i="1" s="1"/>
  <c r="O8" i="1" s="1"/>
  <c r="P8" i="1" s="1"/>
  <c r="E7" i="1"/>
  <c r="K7" i="1" s="1"/>
  <c r="O7" i="1" s="1"/>
  <c r="P7" i="1" s="1"/>
</calcChain>
</file>

<file path=xl/sharedStrings.xml><?xml version="1.0" encoding="utf-8"?>
<sst xmlns="http://schemas.openxmlformats.org/spreadsheetml/2006/main" count="81" uniqueCount="57">
  <si>
    <t xml:space="preserve">Załącznik Nr 1 
do Zarządzenia 4/2014 
z dnia 15.01.2014 r. Rektora SUM 
</t>
  </si>
  <si>
    <t>Odpłatność za róźnice programowe dla Wydziału Nauk o Zdrowiu w roku akademickim 2013/2014</t>
  </si>
  <si>
    <t>Lp.</t>
  </si>
  <si>
    <t>Przedmiot</t>
  </si>
  <si>
    <t>Jednostka organizacyjna realizująca przedmiot</t>
  </si>
  <si>
    <t>Koszt godz. dydaktycznej</t>
  </si>
  <si>
    <t>Ilość godzin</t>
  </si>
  <si>
    <t>Odpłatność za różnice programowe</t>
  </si>
  <si>
    <t>Kierunek/rok</t>
  </si>
  <si>
    <t>Wykłady</t>
  </si>
  <si>
    <t>Liczebność grupy wykładowej</t>
  </si>
  <si>
    <t>Seminaria</t>
  </si>
  <si>
    <t>Liczebność grupy seminaryjnej</t>
  </si>
  <si>
    <t xml:space="preserve">Ćwiczenia grupy 10 lub 5 osobowe </t>
  </si>
  <si>
    <t>Koszt bezpośredni</t>
  </si>
  <si>
    <t>Koszty bezpośrednie powiększone o narzut kosztów pośrednich</t>
  </si>
  <si>
    <t>Pielęgniarstwo w chorobach przewlekłych</t>
  </si>
  <si>
    <t xml:space="preserve">Zakład Pielęgniarstwa Internistycznego </t>
  </si>
  <si>
    <t>Pielęgniarstwo II rok</t>
  </si>
  <si>
    <t>Klinika Neurologii Katedry Neurologii</t>
  </si>
  <si>
    <t>Zakład Pielęgniarstwa Neurologicznego Psychiatrycznego</t>
  </si>
  <si>
    <t>Andragogika</t>
  </si>
  <si>
    <t>Zakład Pedagogiki Katedry Filozofii i Nauk Humanistycznych</t>
  </si>
  <si>
    <t>Logika</t>
  </si>
  <si>
    <t>Zakład Filozofii Katedry Filozofii i Nauk Humanistycznych</t>
  </si>
  <si>
    <t>Systemy informatyczne</t>
  </si>
  <si>
    <t>Zakład Biofizyki Lekarskiej Wydział Lekarski</t>
  </si>
  <si>
    <t>Krwiolecznictwo</t>
  </si>
  <si>
    <t>Wydział Farmaceutyczny z Oddziałem Medycyny Laboratoryjnej Katedra i Zakład Immunologii i Serologii</t>
  </si>
  <si>
    <t>Ekonomia,finanse,marketing</t>
  </si>
  <si>
    <t>Zakład Pielęgniarstwa i Społecznych Problemów Medycznych  Katedry Pielęgniarstwa</t>
  </si>
  <si>
    <t>Żywienie pozajelitowe i dojelitowe</t>
  </si>
  <si>
    <t>Zakład Promocji Zdrowia i Pielęgniarstwa Śrdowiskowego</t>
  </si>
  <si>
    <t>Zagrożenia środowiskowe i interwencje kryzysowe</t>
  </si>
  <si>
    <t>Zakład Psychologii Katedry Filozofii i Nauk Humanistycznych</t>
  </si>
  <si>
    <t>Prozdrowotne formy aktywności</t>
  </si>
  <si>
    <t xml:space="preserve">Studium Wychowania Fizycznego i Sportu </t>
  </si>
  <si>
    <t>Metody badawcze i metodologia badań</t>
  </si>
  <si>
    <t>Katedra Filozofii i Nauk Humanistycznych</t>
  </si>
  <si>
    <t>Fizjoterapia II rok</t>
  </si>
  <si>
    <t>Fizjologia wysiłku fizycznego</t>
  </si>
  <si>
    <t>Zakład Medycyny Sportowej i Fizjologii Wysiłku Fizycznego</t>
  </si>
  <si>
    <t>Formy aktywności fizycznej</t>
  </si>
  <si>
    <t>Zakład Kinezjologii</t>
  </si>
  <si>
    <t>Leczenie Uzdrowiskowe</t>
  </si>
  <si>
    <t>Zakład Medycyny Fizykalnej</t>
  </si>
  <si>
    <t>Edukacja Zdrowotna i Seksualna Osób Niepełnosprawnych</t>
  </si>
  <si>
    <t>Zakład Profilaktyki Chorób Kobiecych i Seksuologii</t>
  </si>
  <si>
    <t>Medycyna sportowa</t>
  </si>
  <si>
    <t>Dydaktyka fizjoterapii</t>
  </si>
  <si>
    <t>Zakład Psychologii, Zakład Fizjoterpaii</t>
  </si>
  <si>
    <t>Aktywność ruchowa adaptowana</t>
  </si>
  <si>
    <t>Seminarium magisterskie</t>
  </si>
  <si>
    <t>Katedra i Klinika Rehabilitacji</t>
  </si>
  <si>
    <t>Podstawy genetyki</t>
  </si>
  <si>
    <t>Zakład Biochemii i Genetyki Medycznej</t>
  </si>
  <si>
    <t>Fizjoterapia I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</si>
</sst>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10" fillId="0" borderId="0" xfId="0" applyFont="1" applyAlignment="1"/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S3" sqref="S3"/>
    </sheetView>
  </sheetViews>
  <sheetFormatPr defaultRowHeight="15" x14ac:dyDescent="0.25"/>
  <cols>
    <col min="1" max="1" width="3.7109375" customWidth="1"/>
    <col min="2" max="2" width="24" customWidth="1"/>
    <col min="3" max="3" width="30.85546875" customWidth="1"/>
    <col min="4" max="4" width="13" customWidth="1"/>
    <col min="5" max="5" width="13.42578125" hidden="1" customWidth="1"/>
    <col min="6" max="6" width="8.42578125" hidden="1" customWidth="1"/>
    <col min="7" max="7" width="12.42578125" hidden="1" customWidth="1"/>
    <col min="8" max="8" width="10.42578125" hidden="1" customWidth="1"/>
    <col min="9" max="9" width="13.140625" hidden="1" customWidth="1"/>
    <col min="10" max="10" width="9.5703125" hidden="1" customWidth="1"/>
    <col min="11" max="11" width="12" hidden="1" customWidth="1"/>
    <col min="12" max="12" width="12.140625" hidden="1" customWidth="1"/>
    <col min="13" max="13" width="14" hidden="1" customWidth="1"/>
    <col min="14" max="14" width="12.5703125" hidden="1" customWidth="1"/>
    <col min="15" max="15" width="13.42578125" hidden="1" customWidth="1"/>
    <col min="16" max="16" width="11.5703125" customWidth="1"/>
    <col min="17" max="17" width="18.85546875" style="4" customWidth="1"/>
  </cols>
  <sheetData>
    <row r="1" spans="1:17" ht="48.75" customHeight="1" x14ac:dyDescent="0.25">
      <c r="D1" s="47" t="s">
        <v>0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1"/>
    </row>
    <row r="2" spans="1:17" x14ac:dyDescent="0.25">
      <c r="A2" s="48" t="s">
        <v>1</v>
      </c>
      <c r="B2" s="3"/>
    </row>
    <row r="3" spans="1:17" x14ac:dyDescent="0.25">
      <c r="A3" s="2"/>
      <c r="B3" s="3"/>
    </row>
    <row r="4" spans="1:17" x14ac:dyDescent="0.25">
      <c r="A4" s="5" t="s">
        <v>2</v>
      </c>
      <c r="B4" s="5" t="s">
        <v>3</v>
      </c>
      <c r="C4" s="6" t="s">
        <v>4</v>
      </c>
      <c r="D4" s="7"/>
      <c r="E4" s="6" t="s">
        <v>5</v>
      </c>
      <c r="F4" s="8"/>
      <c r="G4" s="8"/>
      <c r="H4" s="6" t="s">
        <v>6</v>
      </c>
      <c r="I4" s="6"/>
      <c r="J4" s="6"/>
      <c r="K4" s="9"/>
      <c r="L4" s="10"/>
      <c r="M4" s="10"/>
      <c r="N4" s="10"/>
      <c r="O4" s="10"/>
      <c r="P4" s="49" t="s">
        <v>7</v>
      </c>
    </row>
    <row r="5" spans="1:17" s="46" customFormat="1" ht="63" x14ac:dyDescent="0.2">
      <c r="A5" s="11"/>
      <c r="B5" s="11"/>
      <c r="C5" s="6"/>
      <c r="D5" s="43" t="s">
        <v>8</v>
      </c>
      <c r="E5" s="6"/>
      <c r="F5" s="44" t="s">
        <v>9</v>
      </c>
      <c r="G5" s="44" t="s">
        <v>10</v>
      </c>
      <c r="H5" s="44" t="s">
        <v>11</v>
      </c>
      <c r="I5" s="44" t="s">
        <v>12</v>
      </c>
      <c r="J5" s="44" t="s">
        <v>13</v>
      </c>
      <c r="K5" s="44" t="s">
        <v>14</v>
      </c>
      <c r="L5" s="44" t="s">
        <v>15</v>
      </c>
      <c r="M5" s="44" t="s">
        <v>15</v>
      </c>
      <c r="N5" s="44" t="s">
        <v>15</v>
      </c>
      <c r="O5" s="44" t="s">
        <v>15</v>
      </c>
      <c r="P5" s="50"/>
      <c r="Q5" s="45"/>
    </row>
    <row r="6" spans="1:17" x14ac:dyDescent="0.25">
      <c r="A6" s="12">
        <v>1</v>
      </c>
      <c r="B6" s="8">
        <v>2</v>
      </c>
      <c r="C6" s="8">
        <v>3</v>
      </c>
      <c r="D6" s="13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15</v>
      </c>
      <c r="M6" s="8">
        <v>11</v>
      </c>
      <c r="N6" s="8">
        <v>13</v>
      </c>
      <c r="O6" s="8">
        <v>12</v>
      </c>
      <c r="P6" s="8">
        <v>5</v>
      </c>
    </row>
    <row r="7" spans="1:17" ht="25.5" x14ac:dyDescent="0.25">
      <c r="A7" s="14">
        <v>1</v>
      </c>
      <c r="B7" s="15" t="s">
        <v>16</v>
      </c>
      <c r="C7" s="16" t="s">
        <v>17</v>
      </c>
      <c r="D7" s="15" t="s">
        <v>18</v>
      </c>
      <c r="E7" s="17">
        <f>(197217.87+126524.78+135685.5+89625.38+324252.8+192959.74+79118.09+160307.65-47406.43-29044.06-19527.59-22878.79)/11530</f>
        <v>102.93451344319166</v>
      </c>
      <c r="F7" s="18">
        <v>0</v>
      </c>
      <c r="G7" s="18">
        <v>0</v>
      </c>
      <c r="H7" s="19">
        <v>5</v>
      </c>
      <c r="I7" s="18">
        <v>27</v>
      </c>
      <c r="J7" s="18">
        <v>0</v>
      </c>
      <c r="K7" s="20">
        <f>(H7*E7/I7)</f>
        <v>19.061946933924382</v>
      </c>
      <c r="L7" s="21"/>
      <c r="M7" s="21"/>
      <c r="N7" s="21"/>
      <c r="O7" s="20">
        <f t="shared" ref="O7:O9" si="0">K7*1.1</f>
        <v>20.968141627316822</v>
      </c>
      <c r="P7" s="18">
        <f t="shared" ref="P7:P28" si="1">ROUND(O7,-1)</f>
        <v>20</v>
      </c>
    </row>
    <row r="8" spans="1:17" x14ac:dyDescent="0.25">
      <c r="A8" s="22"/>
      <c r="B8" s="23"/>
      <c r="C8" s="24" t="s">
        <v>19</v>
      </c>
      <c r="D8" s="25"/>
      <c r="E8" s="26">
        <f>(78568.91+82809.94+190619.22+125030.59-24471.64-18894.6)/4600</f>
        <v>94.274439130434786</v>
      </c>
      <c r="F8" s="18">
        <v>0</v>
      </c>
      <c r="G8" s="18">
        <v>0</v>
      </c>
      <c r="H8" s="19">
        <v>5</v>
      </c>
      <c r="I8" s="18">
        <v>27</v>
      </c>
      <c r="J8" s="18">
        <v>0</v>
      </c>
      <c r="K8" s="20">
        <f>(H8*E8/I8)</f>
        <v>17.458229468599033</v>
      </c>
      <c r="L8" s="21"/>
      <c r="M8" s="21"/>
      <c r="N8" s="21"/>
      <c r="O8" s="20">
        <f t="shared" si="0"/>
        <v>19.204052415458939</v>
      </c>
      <c r="P8" s="18">
        <f t="shared" si="1"/>
        <v>20</v>
      </c>
    </row>
    <row r="9" spans="1:17" ht="25.5" x14ac:dyDescent="0.25">
      <c r="A9" s="27"/>
      <c r="B9" s="28"/>
      <c r="C9" s="16" t="s">
        <v>20</v>
      </c>
      <c r="D9" s="29"/>
      <c r="E9" s="26">
        <f>(78568.91+82809.94+190619.22+125030.59-24471.64-18894.6)/4600</f>
        <v>94.274439130434786</v>
      </c>
      <c r="F9" s="18">
        <v>0</v>
      </c>
      <c r="G9" s="18">
        <v>0</v>
      </c>
      <c r="H9" s="19">
        <v>10</v>
      </c>
      <c r="I9" s="18">
        <v>27</v>
      </c>
      <c r="J9" s="18">
        <v>0</v>
      </c>
      <c r="K9" s="20">
        <f>(H9*E9/I9)</f>
        <v>34.916458937198065</v>
      </c>
      <c r="L9" s="30"/>
      <c r="M9" s="30"/>
      <c r="N9" s="30"/>
      <c r="O9" s="20">
        <f t="shared" si="0"/>
        <v>38.408104830917878</v>
      </c>
      <c r="P9" s="18">
        <f t="shared" si="1"/>
        <v>40</v>
      </c>
    </row>
    <row r="10" spans="1:17" ht="25.5" x14ac:dyDescent="0.25">
      <c r="A10" s="19">
        <v>2</v>
      </c>
      <c r="B10" s="31" t="s">
        <v>21</v>
      </c>
      <c r="C10" s="32" t="s">
        <v>22</v>
      </c>
      <c r="D10" s="32" t="s">
        <v>18</v>
      </c>
      <c r="E10" s="17">
        <f>(219249.71+123831.66+138471.11+263205.93+200020.19+135116.17+36370.49+75962.2-128777.35-83050.79-63075.29)/9544</f>
        <v>96.115258801341113</v>
      </c>
      <c r="F10" s="18">
        <v>5</v>
      </c>
      <c r="G10" s="18">
        <v>136</v>
      </c>
      <c r="H10" s="18">
        <v>5</v>
      </c>
      <c r="I10" s="18">
        <v>27</v>
      </c>
      <c r="J10" s="18">
        <v>0</v>
      </c>
      <c r="K10" s="20">
        <f t="shared" ref="K10" si="2">(F10*E10/G10)+(H10*E10/I10)+(J10*E10/10)</f>
        <v>21.332771220885896</v>
      </c>
      <c r="L10" s="30"/>
      <c r="M10" s="30"/>
      <c r="N10" s="30"/>
      <c r="O10" s="20">
        <f t="shared" ref="O10:O26" si="3">K10*1.28</f>
        <v>27.305947162733947</v>
      </c>
      <c r="P10" s="18">
        <f t="shared" si="1"/>
        <v>30</v>
      </c>
    </row>
    <row r="11" spans="1:17" ht="25.5" x14ac:dyDescent="0.25">
      <c r="A11" s="19">
        <v>3</v>
      </c>
      <c r="B11" s="31" t="s">
        <v>23</v>
      </c>
      <c r="C11" s="33" t="s">
        <v>24</v>
      </c>
      <c r="D11" s="33" t="s">
        <v>18</v>
      </c>
      <c r="E11" s="17">
        <f>(219249.71+123831.66+138471.11+263205.93+200020.19+135116.17+36370.49+75962.2-128777.35-83050.79-63075.29)/9544</f>
        <v>96.115258801341113</v>
      </c>
      <c r="F11" s="18">
        <v>5</v>
      </c>
      <c r="G11" s="18">
        <v>136</v>
      </c>
      <c r="H11" s="18">
        <v>5</v>
      </c>
      <c r="I11" s="18">
        <v>27</v>
      </c>
      <c r="J11" s="18">
        <v>0</v>
      </c>
      <c r="K11" s="20">
        <f>(F11*E11/G11)+(H11*E11/I11)</f>
        <v>21.332771220885896</v>
      </c>
      <c r="L11" s="21"/>
      <c r="M11" s="21"/>
      <c r="N11" s="21"/>
      <c r="O11" s="20">
        <f t="shared" si="3"/>
        <v>27.305947162733947</v>
      </c>
      <c r="P11" s="18">
        <f t="shared" si="1"/>
        <v>30</v>
      </c>
    </row>
    <row r="12" spans="1:17" ht="25.5" x14ac:dyDescent="0.25">
      <c r="A12" s="19">
        <v>4</v>
      </c>
      <c r="B12" s="31" t="s">
        <v>25</v>
      </c>
      <c r="C12" s="34" t="s">
        <v>26</v>
      </c>
      <c r="D12" s="34" t="s">
        <v>18</v>
      </c>
      <c r="E12" s="17">
        <f>(819858.9-189198.22)/2973</f>
        <v>212.12939118735287</v>
      </c>
      <c r="F12" s="18">
        <v>5</v>
      </c>
      <c r="G12" s="18">
        <v>136</v>
      </c>
      <c r="H12" s="18">
        <v>0</v>
      </c>
      <c r="I12" s="18">
        <v>0</v>
      </c>
      <c r="J12" s="18">
        <v>20</v>
      </c>
      <c r="K12" s="20">
        <f>(F12*E12/G12)+(J12*E12/14)</f>
        <v>310.84086208650967</v>
      </c>
      <c r="L12" s="30"/>
      <c r="M12" s="30"/>
      <c r="N12" s="30"/>
      <c r="O12" s="20">
        <f t="shared" si="3"/>
        <v>397.87630347073241</v>
      </c>
      <c r="P12" s="18">
        <f t="shared" si="1"/>
        <v>400</v>
      </c>
    </row>
    <row r="13" spans="1:17" ht="51" x14ac:dyDescent="0.25">
      <c r="A13" s="19">
        <v>5</v>
      </c>
      <c r="B13" s="31" t="s">
        <v>27</v>
      </c>
      <c r="C13" s="33" t="s">
        <v>28</v>
      </c>
      <c r="D13" s="33" t="s">
        <v>18</v>
      </c>
      <c r="E13" s="35">
        <f>(613518.19-55913.34)/2384</f>
        <v>233.89465184563758</v>
      </c>
      <c r="F13" s="18">
        <v>30</v>
      </c>
      <c r="G13" s="18">
        <v>136</v>
      </c>
      <c r="H13" s="18">
        <v>0</v>
      </c>
      <c r="I13" s="18">
        <v>0</v>
      </c>
      <c r="J13" s="18">
        <v>0</v>
      </c>
      <c r="K13" s="20">
        <f>(F13*E13/G13)</f>
        <v>51.594408495361229</v>
      </c>
      <c r="L13" s="30"/>
      <c r="M13" s="30"/>
      <c r="N13" s="30"/>
      <c r="O13" s="20">
        <f t="shared" si="3"/>
        <v>66.040842874062378</v>
      </c>
      <c r="P13" s="18">
        <f t="shared" si="1"/>
        <v>70</v>
      </c>
    </row>
    <row r="14" spans="1:17" ht="38.25" x14ac:dyDescent="0.25">
      <c r="A14" s="19">
        <v>6</v>
      </c>
      <c r="B14" s="31" t="s">
        <v>29</v>
      </c>
      <c r="C14" s="34" t="s">
        <v>30</v>
      </c>
      <c r="D14" s="34" t="s">
        <v>18</v>
      </c>
      <c r="E14" s="17">
        <f>(350752.25+408869.17+128876.08+93461.09+620516.03+474063.62+181216.35+113535.13-224378.7-80427.17-71501.85-47578.31)/17990</f>
        <v>108.24923235130625</v>
      </c>
      <c r="F14" s="18">
        <v>0</v>
      </c>
      <c r="G14" s="18">
        <v>0</v>
      </c>
      <c r="H14" s="18">
        <v>15</v>
      </c>
      <c r="I14" s="18">
        <v>27</v>
      </c>
      <c r="J14" s="18">
        <v>0</v>
      </c>
      <c r="K14" s="20">
        <f>(H14*E14/I14)</f>
        <v>60.138462417392354</v>
      </c>
      <c r="L14" s="30"/>
      <c r="M14" s="30"/>
      <c r="N14" s="30"/>
      <c r="O14" s="20">
        <f t="shared" si="3"/>
        <v>76.977231894262218</v>
      </c>
      <c r="P14" s="18">
        <f t="shared" si="1"/>
        <v>80</v>
      </c>
    </row>
    <row r="15" spans="1:17" ht="25.5" x14ac:dyDescent="0.25">
      <c r="A15" s="19">
        <v>7</v>
      </c>
      <c r="B15" s="36" t="s">
        <v>31</v>
      </c>
      <c r="C15" s="34" t="s">
        <v>32</v>
      </c>
      <c r="D15" s="34" t="s">
        <v>18</v>
      </c>
      <c r="E15" s="17">
        <f>(350752.25+408869.17+128876.08+93461.09+620516.03+474063.62+181216.35+113535.13-224378.7-80427.17-71501.85-47578.31)/17990</f>
        <v>108.24923235130625</v>
      </c>
      <c r="F15" s="18">
        <v>25</v>
      </c>
      <c r="G15" s="18">
        <v>136</v>
      </c>
      <c r="H15" s="18">
        <v>0</v>
      </c>
      <c r="I15" s="18">
        <v>0</v>
      </c>
      <c r="J15" s="18">
        <v>0</v>
      </c>
      <c r="K15" s="20">
        <f>(F15*E15/G15)</f>
        <v>19.898755946931296</v>
      </c>
      <c r="L15" s="21"/>
      <c r="M15" s="21"/>
      <c r="N15" s="21"/>
      <c r="O15" s="20">
        <f t="shared" si="3"/>
        <v>25.470407612072059</v>
      </c>
      <c r="P15" s="18">
        <f t="shared" si="1"/>
        <v>30</v>
      </c>
    </row>
    <row r="16" spans="1:17" ht="25.5" x14ac:dyDescent="0.25">
      <c r="A16" s="19">
        <v>8</v>
      </c>
      <c r="B16" s="36" t="s">
        <v>33</v>
      </c>
      <c r="C16" s="33" t="s">
        <v>34</v>
      </c>
      <c r="D16" s="33" t="s">
        <v>18</v>
      </c>
      <c r="E16" s="17">
        <f>(219249.71+123831.66+138471.11+263205.93+200020.19+135116.17+36370.49+75962.2-128777.35-83050.79-63075.29)/9544</f>
        <v>96.115258801341113</v>
      </c>
      <c r="F16" s="18">
        <v>30</v>
      </c>
      <c r="G16" s="18">
        <v>136</v>
      </c>
      <c r="H16" s="18">
        <v>0</v>
      </c>
      <c r="I16" s="18">
        <v>0</v>
      </c>
      <c r="J16" s="18">
        <v>0</v>
      </c>
      <c r="K16" s="20">
        <f>(F16*E16/G16)</f>
        <v>21.201895323825248</v>
      </c>
      <c r="L16" s="30"/>
      <c r="M16" s="30"/>
      <c r="N16" s="30"/>
      <c r="O16" s="20">
        <f t="shared" si="3"/>
        <v>27.138426014496318</v>
      </c>
      <c r="P16" s="18">
        <f t="shared" si="1"/>
        <v>30</v>
      </c>
    </row>
    <row r="17" spans="1:16" ht="25.5" x14ac:dyDescent="0.25">
      <c r="A17" s="19">
        <v>9</v>
      </c>
      <c r="B17" s="31" t="s">
        <v>35</v>
      </c>
      <c r="C17" s="34" t="s">
        <v>36</v>
      </c>
      <c r="D17" s="34" t="s">
        <v>18</v>
      </c>
      <c r="E17" s="17">
        <f>(310508.05+382885.03-170023.62)/5123</f>
        <v>102.16073784891667</v>
      </c>
      <c r="F17" s="18">
        <v>0</v>
      </c>
      <c r="G17" s="18">
        <v>0</v>
      </c>
      <c r="H17" s="18">
        <v>5</v>
      </c>
      <c r="I17" s="18">
        <v>27</v>
      </c>
      <c r="J17" s="18">
        <v>10</v>
      </c>
      <c r="K17" s="20">
        <f>(H17*E17/I17)+(J17*E17/14)</f>
        <v>91.890610763575836</v>
      </c>
      <c r="L17" s="30"/>
      <c r="M17" s="30"/>
      <c r="N17" s="30"/>
      <c r="O17" s="20">
        <f t="shared" si="3"/>
        <v>117.61998177737708</v>
      </c>
      <c r="P17" s="18">
        <f t="shared" si="1"/>
        <v>120</v>
      </c>
    </row>
    <row r="18" spans="1:16" ht="26.25" x14ac:dyDescent="0.25">
      <c r="A18" s="19">
        <v>10</v>
      </c>
      <c r="B18" s="37" t="s">
        <v>37</v>
      </c>
      <c r="C18" s="33" t="s">
        <v>38</v>
      </c>
      <c r="D18" s="33" t="s">
        <v>39</v>
      </c>
      <c r="E18" s="17">
        <f>(219249.71+123831.66+138471.11+263205.93+200020.19+135116.17+36370.49+75962.2-128777.35-83050.79-63075.29)/9544</f>
        <v>96.115258801341113</v>
      </c>
      <c r="F18" s="18">
        <v>15</v>
      </c>
      <c r="G18" s="18">
        <v>91</v>
      </c>
      <c r="H18" s="18">
        <v>30</v>
      </c>
      <c r="I18" s="18">
        <v>25</v>
      </c>
      <c r="J18" s="18">
        <v>0</v>
      </c>
      <c r="K18" s="20">
        <f>(F18*E18/G18)+(H18*E18/I18)</f>
        <v>131.18148508930295</v>
      </c>
      <c r="L18" s="30"/>
      <c r="M18" s="30"/>
      <c r="N18" s="30"/>
      <c r="O18" s="20">
        <f t="shared" si="3"/>
        <v>167.91230091430779</v>
      </c>
      <c r="P18" s="18">
        <f t="shared" si="1"/>
        <v>170</v>
      </c>
    </row>
    <row r="19" spans="1:16" ht="25.5" x14ac:dyDescent="0.25">
      <c r="A19" s="19">
        <v>11</v>
      </c>
      <c r="B19" s="31" t="s">
        <v>25</v>
      </c>
      <c r="C19" s="34" t="s">
        <v>26</v>
      </c>
      <c r="D19" s="34" t="s">
        <v>39</v>
      </c>
      <c r="E19" s="17">
        <f>(819858.9-189198.22)/2973</f>
        <v>212.12939118735287</v>
      </c>
      <c r="F19" s="18">
        <v>5</v>
      </c>
      <c r="G19" s="18">
        <v>91</v>
      </c>
      <c r="H19" s="18">
        <v>0</v>
      </c>
      <c r="I19" s="18">
        <v>0</v>
      </c>
      <c r="J19" s="18">
        <v>5</v>
      </c>
      <c r="K19" s="20">
        <f>(F19*E19/G19)+(J19*E19/12)</f>
        <v>100.04270738231384</v>
      </c>
      <c r="L19" s="21"/>
      <c r="M19" s="21"/>
      <c r="N19" s="21"/>
      <c r="O19" s="20">
        <f t="shared" si="3"/>
        <v>128.05466544936172</v>
      </c>
      <c r="P19" s="18">
        <f t="shared" si="1"/>
        <v>130</v>
      </c>
    </row>
    <row r="20" spans="1:16" ht="25.5" x14ac:dyDescent="0.25">
      <c r="A20" s="19">
        <v>12</v>
      </c>
      <c r="B20" s="31" t="s">
        <v>40</v>
      </c>
      <c r="C20" s="38" t="s">
        <v>41</v>
      </c>
      <c r="D20" s="38" t="s">
        <v>39</v>
      </c>
      <c r="E20" s="17">
        <f>(847291.7+151091.76+65745.14+54227.57+17881.18+1294190.41+193738.7+145031.79+162152.25+23181.04-495010.57-80057.92-48582.43-49900.26-9461.31)/23177</f>
        <v>98.007466453811986</v>
      </c>
      <c r="F20" s="18">
        <v>10</v>
      </c>
      <c r="G20" s="18">
        <v>91</v>
      </c>
      <c r="H20" s="18">
        <v>20</v>
      </c>
      <c r="I20" s="18">
        <v>25</v>
      </c>
      <c r="J20" s="18">
        <v>0</v>
      </c>
      <c r="K20" s="20">
        <f>(F20*E20/G20)+(H20*E20/I20)</f>
        <v>89.176024421710238</v>
      </c>
      <c r="L20" s="30"/>
      <c r="M20" s="30"/>
      <c r="N20" s="30"/>
      <c r="O20" s="20">
        <f t="shared" si="3"/>
        <v>114.14531125978911</v>
      </c>
      <c r="P20" s="18">
        <f t="shared" si="1"/>
        <v>110</v>
      </c>
    </row>
    <row r="21" spans="1:16" ht="25.5" x14ac:dyDescent="0.25">
      <c r="A21" s="19">
        <v>13</v>
      </c>
      <c r="B21" s="31" t="s">
        <v>42</v>
      </c>
      <c r="C21" s="33" t="s">
        <v>43</v>
      </c>
      <c r="D21" s="33" t="s">
        <v>39</v>
      </c>
      <c r="E21" s="17">
        <f t="shared" ref="E21:E22" si="4">(847291.7+151091.76+65745.14+54227.57+17881.18+1294190.41+193738.7+145031.79+162152.25+23181.04-495010.57-80057.92-48582.43-49900.26-9461.31)/23177</f>
        <v>98.007466453811986</v>
      </c>
      <c r="F21" s="18">
        <v>0</v>
      </c>
      <c r="G21" s="18">
        <v>0</v>
      </c>
      <c r="H21" s="18">
        <v>15</v>
      </c>
      <c r="I21" s="18">
        <v>25</v>
      </c>
      <c r="J21" s="18">
        <v>0</v>
      </c>
      <c r="K21" s="20">
        <f>(H21*E21/I21)</f>
        <v>58.804479872287196</v>
      </c>
      <c r="L21" s="30"/>
      <c r="M21" s="30"/>
      <c r="N21" s="30"/>
      <c r="O21" s="20">
        <f t="shared" si="3"/>
        <v>75.269734236527611</v>
      </c>
      <c r="P21" s="18">
        <f t="shared" si="1"/>
        <v>80</v>
      </c>
    </row>
    <row r="22" spans="1:16" ht="25.5" x14ac:dyDescent="0.25">
      <c r="A22" s="19">
        <v>14</v>
      </c>
      <c r="B22" s="31" t="s">
        <v>44</v>
      </c>
      <c r="C22" s="34" t="s">
        <v>45</v>
      </c>
      <c r="D22" s="34" t="s">
        <v>39</v>
      </c>
      <c r="E22" s="17">
        <f t="shared" si="4"/>
        <v>98.007466453811986</v>
      </c>
      <c r="F22" s="18">
        <v>5</v>
      </c>
      <c r="G22" s="18">
        <v>91</v>
      </c>
      <c r="H22" s="18">
        <v>0</v>
      </c>
      <c r="I22" s="18">
        <v>0</v>
      </c>
      <c r="J22" s="18">
        <v>10</v>
      </c>
      <c r="K22" s="20">
        <f>(F22*E22/G22)+(J22*E22/12)</f>
        <v>87.057914340840313</v>
      </c>
      <c r="L22" s="30"/>
      <c r="M22" s="30"/>
      <c r="N22" s="30"/>
      <c r="O22" s="20">
        <f t="shared" si="3"/>
        <v>111.4341303562756</v>
      </c>
      <c r="P22" s="18">
        <f t="shared" si="1"/>
        <v>110</v>
      </c>
    </row>
    <row r="23" spans="1:16" ht="25.5" x14ac:dyDescent="0.25">
      <c r="A23" s="19">
        <v>15</v>
      </c>
      <c r="B23" s="31" t="s">
        <v>46</v>
      </c>
      <c r="C23" s="34" t="s">
        <v>47</v>
      </c>
      <c r="D23" s="34" t="s">
        <v>39</v>
      </c>
      <c r="E23" s="17">
        <f>(568213.59+167079.73+454906.8+48242.73+5219.72+149737.3+661448+228010+570035.08+12681.31+57830.9+476567.87+161318.56-284724.07-35917.25-238309.04-5538.55-47838.98-1204.55-43324.35-14665.31)/22652</f>
        <v>127.57237727352997</v>
      </c>
      <c r="F23" s="18">
        <v>10</v>
      </c>
      <c r="G23" s="18">
        <v>91</v>
      </c>
      <c r="H23" s="18">
        <v>0</v>
      </c>
      <c r="I23" s="18">
        <v>0</v>
      </c>
      <c r="J23" s="18">
        <v>5</v>
      </c>
      <c r="K23" s="20">
        <f>(F23*E23/G23)+(J23*E23/12)</f>
        <v>67.174099754834927</v>
      </c>
      <c r="L23" s="30"/>
      <c r="M23" s="30"/>
      <c r="N23" s="30"/>
      <c r="O23" s="20">
        <f t="shared" si="3"/>
        <v>85.982847686188705</v>
      </c>
      <c r="P23" s="18">
        <f t="shared" si="1"/>
        <v>90</v>
      </c>
    </row>
    <row r="24" spans="1:16" ht="25.5" x14ac:dyDescent="0.25">
      <c r="A24" s="19">
        <v>16</v>
      </c>
      <c r="B24" s="36" t="s">
        <v>48</v>
      </c>
      <c r="C24" s="33" t="s">
        <v>41</v>
      </c>
      <c r="D24" s="33" t="s">
        <v>39</v>
      </c>
      <c r="E24" s="17">
        <f>(847291.7+151091.76+65745.14+54227.57+17881.18+1294190.41+193738.7+145031.79+162152.25+23181.04-495010.57-80057.92-48582.43-49900.26-9461.31)/23177</f>
        <v>98.007466453811986</v>
      </c>
      <c r="F24" s="18">
        <v>5</v>
      </c>
      <c r="G24" s="18">
        <v>91</v>
      </c>
      <c r="H24" s="18">
        <v>5</v>
      </c>
      <c r="I24" s="18">
        <v>25</v>
      </c>
      <c r="J24" s="18">
        <v>0</v>
      </c>
      <c r="K24" s="20">
        <f>(F24*E24/G24)+(H24*E24/I24)</f>
        <v>24.986518920092724</v>
      </c>
      <c r="L24" s="30"/>
      <c r="M24" s="30"/>
      <c r="N24" s="30"/>
      <c r="O24" s="20">
        <f t="shared" si="3"/>
        <v>31.982744217718686</v>
      </c>
      <c r="P24" s="18">
        <f t="shared" si="1"/>
        <v>30</v>
      </c>
    </row>
    <row r="25" spans="1:16" ht="25.5" x14ac:dyDescent="0.25">
      <c r="A25" s="19">
        <v>17</v>
      </c>
      <c r="B25" s="36" t="s">
        <v>49</v>
      </c>
      <c r="C25" s="33" t="s">
        <v>50</v>
      </c>
      <c r="D25" s="33" t="s">
        <v>39</v>
      </c>
      <c r="E25" s="17">
        <v>97</v>
      </c>
      <c r="F25" s="18">
        <v>20</v>
      </c>
      <c r="G25" s="18">
        <v>91</v>
      </c>
      <c r="H25" s="18">
        <v>20</v>
      </c>
      <c r="I25" s="18">
        <v>25</v>
      </c>
      <c r="J25" s="18">
        <v>20</v>
      </c>
      <c r="K25" s="20">
        <f>(F25*E25/G25)+(H25*E25/I25)+(J25*E25/12)</f>
        <v>260.58534798534799</v>
      </c>
      <c r="L25" s="30"/>
      <c r="M25" s="30"/>
      <c r="N25" s="30"/>
      <c r="O25" s="20">
        <f t="shared" si="3"/>
        <v>333.54924542124542</v>
      </c>
      <c r="P25" s="18">
        <f t="shared" si="1"/>
        <v>330</v>
      </c>
    </row>
    <row r="26" spans="1:16" ht="25.5" x14ac:dyDescent="0.25">
      <c r="A26" s="19">
        <v>18</v>
      </c>
      <c r="B26" s="31" t="s">
        <v>51</v>
      </c>
      <c r="C26" s="34" t="s">
        <v>36</v>
      </c>
      <c r="D26" s="34" t="s">
        <v>39</v>
      </c>
      <c r="E26" s="17">
        <f>(310508.05+382885.03-170023.62)/5123</f>
        <v>102.16073784891667</v>
      </c>
      <c r="F26" s="18">
        <v>15</v>
      </c>
      <c r="G26" s="18">
        <v>91</v>
      </c>
      <c r="H26" s="18">
        <v>15</v>
      </c>
      <c r="I26" s="18">
        <v>25</v>
      </c>
      <c r="J26" s="18">
        <v>15</v>
      </c>
      <c r="K26" s="20">
        <f t="shared" ref="K26" si="5">(F26*E26/G26)+(H26*E26/I26)+(J26*E26/12)</f>
        <v>205.8370470835041</v>
      </c>
      <c r="L26" s="30"/>
      <c r="M26" s="30"/>
      <c r="N26" s="30"/>
      <c r="O26" s="20">
        <f t="shared" si="3"/>
        <v>263.47142026688527</v>
      </c>
      <c r="P26" s="18">
        <f t="shared" si="1"/>
        <v>260</v>
      </c>
    </row>
    <row r="27" spans="1:16" ht="25.5" x14ac:dyDescent="0.25">
      <c r="A27" s="19">
        <v>19</v>
      </c>
      <c r="B27" s="31" t="s">
        <v>52</v>
      </c>
      <c r="C27" s="31" t="s">
        <v>53</v>
      </c>
      <c r="D27" s="31" t="s">
        <v>39</v>
      </c>
      <c r="E27" s="17">
        <f>(315115.48+1180.3-88708.45)/7385</f>
        <v>30.817512525389297</v>
      </c>
      <c r="F27" s="18">
        <v>0</v>
      </c>
      <c r="G27" s="18">
        <v>0</v>
      </c>
      <c r="H27" s="18">
        <v>10</v>
      </c>
      <c r="I27" s="19">
        <v>1</v>
      </c>
      <c r="J27" s="18">
        <v>0</v>
      </c>
      <c r="K27" s="20">
        <f>(H27*E27/I27)</f>
        <v>308.17512525389299</v>
      </c>
      <c r="L27" s="20"/>
      <c r="M27" s="20"/>
      <c r="N27" s="20"/>
      <c r="O27" s="20">
        <f>K27*1.1</f>
        <v>338.99263777928229</v>
      </c>
      <c r="P27" s="18">
        <f t="shared" si="1"/>
        <v>340</v>
      </c>
    </row>
    <row r="28" spans="1:16" ht="25.5" x14ac:dyDescent="0.25">
      <c r="A28" s="19">
        <v>20</v>
      </c>
      <c r="B28" s="39" t="s">
        <v>54</v>
      </c>
      <c r="C28" s="40" t="s">
        <v>55</v>
      </c>
      <c r="D28" s="40" t="s">
        <v>56</v>
      </c>
      <c r="E28" s="17">
        <f>(158931.66+298249.73-105385.08)/1595</f>
        <v>220.56194984326018</v>
      </c>
      <c r="F28" s="18">
        <v>10</v>
      </c>
      <c r="G28" s="18">
        <v>70</v>
      </c>
      <c r="H28" s="18">
        <v>5</v>
      </c>
      <c r="I28" s="18">
        <v>25</v>
      </c>
      <c r="J28" s="18">
        <v>0</v>
      </c>
      <c r="K28" s="20">
        <f>(F28*E28/G28)+(H28*E28/I28)</f>
        <v>75.62123994626063</v>
      </c>
      <c r="L28" s="20"/>
      <c r="M28" s="20"/>
      <c r="N28" s="20"/>
      <c r="O28" s="20">
        <f>K28*1.28</f>
        <v>96.795187131213609</v>
      </c>
      <c r="P28" s="18">
        <f t="shared" si="1"/>
        <v>100</v>
      </c>
    </row>
    <row r="29" spans="1:16" x14ac:dyDescent="0.25">
      <c r="B29" s="41"/>
      <c r="C29" s="42"/>
      <c r="D29" s="42"/>
    </row>
    <row r="30" spans="1:16" x14ac:dyDescent="0.25">
      <c r="B30" s="41"/>
      <c r="C30" s="42"/>
      <c r="D30" s="42"/>
    </row>
    <row r="32" spans="1:16" x14ac:dyDescent="0.25">
      <c r="A32" s="41"/>
    </row>
    <row r="33" spans="1:1" x14ac:dyDescent="0.25">
      <c r="A33" s="41"/>
    </row>
  </sheetData>
  <mergeCells count="10">
    <mergeCell ref="A7:A9"/>
    <mergeCell ref="B7:B9"/>
    <mergeCell ref="D7:D9"/>
    <mergeCell ref="D1:P1"/>
    <mergeCell ref="A4:A5"/>
    <mergeCell ref="B4:B5"/>
    <mergeCell ref="C4:C5"/>
    <mergeCell ref="E4:E5"/>
    <mergeCell ref="H4:J4"/>
    <mergeCell ref="P4:P5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Korpys</dc:creator>
  <cp:lastModifiedBy>Sylwia Korpys</cp:lastModifiedBy>
  <cp:lastPrinted>2014-01-17T06:17:12Z</cp:lastPrinted>
  <dcterms:created xsi:type="dcterms:W3CDTF">2014-01-17T06:07:52Z</dcterms:created>
  <dcterms:modified xsi:type="dcterms:W3CDTF">2014-01-17T06:17:42Z</dcterms:modified>
</cp:coreProperties>
</file>